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540" windowWidth="15480" windowHeight="76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Лист1!$A$1:$U$26</definedName>
  </definedNames>
  <calcPr calcId="144525" refMode="R1C1"/>
</workbook>
</file>

<file path=xl/calcChain.xml><?xml version="1.0" encoding="utf-8"?>
<calcChain xmlns="http://schemas.openxmlformats.org/spreadsheetml/2006/main">
  <c r="E11" i="1" l="1"/>
  <c r="T6" i="1" l="1"/>
  <c r="T11" i="1"/>
  <c r="T15" i="1"/>
  <c r="T14" i="1"/>
  <c r="T13" i="1"/>
  <c r="T12" i="1"/>
  <c r="T10" i="1"/>
  <c r="T9" i="1"/>
  <c r="T8" i="1"/>
  <c r="T7" i="1"/>
  <c r="Q16" i="1" l="1"/>
  <c r="R16" i="1"/>
  <c r="S16" i="1"/>
  <c r="E16" i="1" l="1"/>
  <c r="K16" i="1"/>
  <c r="T5" i="1"/>
  <c r="J16" i="1"/>
  <c r="D21" i="1"/>
  <c r="U9" i="1"/>
  <c r="U11" i="1"/>
  <c r="U12" i="1"/>
  <c r="U13" i="1"/>
  <c r="D9" i="1"/>
  <c r="C9" i="1" s="1"/>
  <c r="P16" i="1"/>
  <c r="G16" i="1"/>
  <c r="O16" i="1"/>
  <c r="N16" i="1"/>
  <c r="E37" i="2"/>
  <c r="D36" i="2"/>
  <c r="C36" i="2" s="1"/>
  <c r="D35" i="2"/>
  <c r="C35" i="2" s="1"/>
  <c r="D34" i="2"/>
  <c r="D22" i="2"/>
  <c r="E17" i="2"/>
  <c r="D16" i="2"/>
  <c r="C16" i="2" s="1"/>
  <c r="D15" i="2"/>
  <c r="C15" i="2" s="1"/>
  <c r="D14" i="2"/>
  <c r="C14" i="2" s="1"/>
  <c r="D13" i="2"/>
  <c r="C13" i="2" s="1"/>
  <c r="D12" i="2"/>
  <c r="C12" i="2" s="1"/>
  <c r="D11" i="2"/>
  <c r="C11" i="2" s="1"/>
  <c r="D10" i="2"/>
  <c r="C10" i="2" s="1"/>
  <c r="D9" i="2"/>
  <c r="C9" i="2" s="1"/>
  <c r="D8" i="2"/>
  <c r="C8" i="2" s="1"/>
  <c r="D7" i="2"/>
  <c r="C7" i="2" s="1"/>
  <c r="D6" i="2"/>
  <c r="C6" i="2" s="1"/>
  <c r="U10" i="1"/>
  <c r="U8" i="1"/>
  <c r="U14" i="1"/>
  <c r="U15" i="1"/>
  <c r="U7" i="1"/>
  <c r="F16" i="1"/>
  <c r="M16" i="1"/>
  <c r="D14" i="1"/>
  <c r="C14" i="1" s="1"/>
  <c r="D13" i="1"/>
  <c r="C13" i="1" s="1"/>
  <c r="D15" i="1"/>
  <c r="C15" i="1" s="1"/>
  <c r="D11" i="1"/>
  <c r="C11" i="1" s="1"/>
  <c r="D12" i="1"/>
  <c r="C12" i="1" s="1"/>
  <c r="D5" i="1"/>
  <c r="D6" i="1"/>
  <c r="C6" i="1" s="1"/>
  <c r="D10" i="1"/>
  <c r="C10" i="1" s="1"/>
  <c r="I16" i="1"/>
  <c r="D8" i="1"/>
  <c r="C8" i="1" s="1"/>
  <c r="D7" i="1"/>
  <c r="C7" i="1" s="1"/>
  <c r="L16" i="1"/>
  <c r="D37" i="2" l="1"/>
  <c r="D43" i="2" s="1"/>
  <c r="C17" i="2"/>
  <c r="D16" i="1"/>
  <c r="D25" i="1" s="1"/>
  <c r="U5" i="1"/>
  <c r="D17" i="2"/>
  <c r="C5" i="1"/>
  <c r="C16" i="1" s="1"/>
  <c r="H16" i="1"/>
  <c r="T16" i="1" s="1"/>
  <c r="C34" i="2"/>
  <c r="C37" i="2" s="1"/>
  <c r="U6" i="1" l="1"/>
  <c r="U16" i="1" s="1"/>
  <c r="D26" i="1"/>
  <c r="D25" i="2"/>
  <c r="D26" i="2"/>
  <c r="D27" i="2" s="1"/>
</calcChain>
</file>

<file path=xl/comments1.xml><?xml version="1.0" encoding="utf-8"?>
<comments xmlns="http://schemas.openxmlformats.org/spreadsheetml/2006/main">
  <authors>
    <author>max</author>
  </authors>
  <commentList>
    <comment ref="O11" authorId="0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Наклейки в лифты</t>
        </r>
      </text>
    </comment>
    <comment ref="Q11" authorId="0">
      <text>
        <r>
          <rPr>
            <b/>
            <sz val="9"/>
            <color indexed="81"/>
            <rFont val="Tahoma"/>
            <family val="2"/>
            <charset val="204"/>
          </rPr>
          <t>max:</t>
        </r>
        <r>
          <rPr>
            <sz val="9"/>
            <color indexed="81"/>
            <rFont val="Tahoma"/>
            <family val="2"/>
            <charset val="204"/>
          </rPr>
          <t xml:space="preserve">
Наклейки в лифты</t>
        </r>
      </text>
    </comment>
  </commentList>
</comments>
</file>

<file path=xl/sharedStrings.xml><?xml version="1.0" encoding="utf-8"?>
<sst xmlns="http://schemas.openxmlformats.org/spreadsheetml/2006/main" count="96" uniqueCount="58">
  <si>
    <t>Смета расходов ТСЖ "ПРОСТОР" по эксплуатации,</t>
  </si>
  <si>
    <t>№</t>
  </si>
  <si>
    <t>Наименование расходов</t>
  </si>
  <si>
    <t>Сумма в месяц, руб.</t>
  </si>
  <si>
    <t>Сумма за год, руб.</t>
  </si>
  <si>
    <t>Налоговые и иные обязательные платежи с ФОТ</t>
  </si>
  <si>
    <t>Обязательное обучение обслуживающего персонала, повышение квалификации</t>
  </si>
  <si>
    <t>Прочие (непредвиденные расходы)</t>
  </si>
  <si>
    <t>ИТОГО:</t>
  </si>
  <si>
    <t>Общая площадь квартир жилого дома по адресу: ул. Чехова, 346 составляет</t>
  </si>
  <si>
    <t>кв.м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</si>
  <si>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</si>
  <si>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</si>
  <si>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</si>
  <si>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</si>
  <si>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</si>
  <si>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</si>
  <si>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</si>
  <si>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</si>
  <si>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</si>
  <si>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</si>
  <si>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</si>
  <si>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</si>
  <si>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</si>
  <si>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расход за год, руб.</t>
  </si>
  <si>
    <t>Общий остаток за год, руб.</t>
  </si>
  <si>
    <t>Тариф за 1 кв.м в месяц</t>
  </si>
  <si>
    <t>Страхование лифтового оборудования</t>
  </si>
  <si>
    <t>Плановые накопления на капитальный ремонт лифтов</t>
  </si>
  <si>
    <t>тариф на содержание лифтового хозяйства МКД за 1 кв.м общей площади в месяц:</t>
  </si>
  <si>
    <t>Общая площадь квартир 1-ых этажей жилого дома составляет</t>
  </si>
  <si>
    <t>Общая площадь квартир 2-10 этажей жилого дома составляет</t>
  </si>
  <si>
    <t>для квартир 1-ых этажей жилого дома -</t>
  </si>
  <si>
    <t>для квартир 2-10 этажей жилого дома -</t>
  </si>
  <si>
    <t>Вывоз ТБО (по договору)</t>
  </si>
  <si>
    <t>Вывоз негабаритного, строительного мусора</t>
  </si>
  <si>
    <t>тариф на сбор и вывоз ТБО за 1 кв.м общей площади в месяц:</t>
  </si>
  <si>
    <t>Ремонт лифтового оборудования плановый (ППР):</t>
  </si>
  <si>
    <t>Обслуживание контейнерной площадки</t>
  </si>
  <si>
    <t>Модернизация диспетчерского пульта</t>
  </si>
  <si>
    <t>Техническое обслуживание (по договору):</t>
  </si>
  <si>
    <t>Приобретение материалов и запчастей, текущий ремонт:</t>
  </si>
  <si>
    <t>техническому содержанию и ремонту лифтового хозяйства многоквартирного дома на 2013г.</t>
  </si>
  <si>
    <t>Смета расходов ТСЖ "ПРОСТОР" по сбору и вывозу ТБО на 2013г.</t>
  </si>
  <si>
    <t>На основании сметы расходов на 2013 г. Правление ТСЖ предлагает утвердить</t>
  </si>
  <si>
    <t xml:space="preserve">Услуги связи </t>
  </si>
  <si>
    <t>Фонд оплаты труда с начислениями обслуживающему персоналу</t>
  </si>
  <si>
    <t>Утверждено:                             Решением общего собрания членов ТСЖ "ПРОСТОР"                                    от 02-03 февраля 2013г.</t>
  </si>
  <si>
    <t>Техническое освидетельствование лифтов</t>
  </si>
  <si>
    <t>тариф на содержание лифтового хозяйства МКД за 1 кв. м общей площади в месяц:</t>
  </si>
  <si>
    <t>Общая площадь квартир МКД по адресу: ул. Чехова, 346 составляет</t>
  </si>
  <si>
    <t>Приобретение материалов и запчастей, текущий ремонт</t>
  </si>
  <si>
    <t>техническому содержанию и ремонту лифтового хозяйства многоквартирного дома на 2021 г.</t>
  </si>
  <si>
    <t>На основании сметы расходов на 2021 г. Правление ТСЖ предлагает утвердить</t>
  </si>
  <si>
    <t>Ремонт лифтового оборудования плановый (ППР)</t>
  </si>
  <si>
    <t>в январе 2021 г. за декабрь 2020 г.</t>
  </si>
  <si>
    <t>Сумма расходов по месяцам 2021 года, руб.</t>
  </si>
  <si>
    <t>в январе 2022 г. за декабрь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</si>
</sst>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31"/>
      </patternFill>
    </fill>
  </fills>
  <borders count="30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1" fontId="4" fillId="0" borderId="3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4" borderId="5" xfId="0" applyFont="1" applyFill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2" fillId="2" borderId="1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2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2" fontId="4" fillId="4" borderId="5" xfId="0" applyNumberFormat="1" applyFont="1" applyFill="1" applyBorder="1" applyAlignment="1">
      <alignment horizontal="center" vertical="justify"/>
    </xf>
    <xf numFmtId="2" fontId="4" fillId="4" borderId="5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" fontId="5" fillId="0" borderId="5" xfId="0" applyNumberFormat="1" applyFont="1" applyFill="1" applyBorder="1" applyAlignment="1">
      <alignment horizontal="right"/>
    </xf>
    <xf numFmtId="4" fontId="5" fillId="0" borderId="9" xfId="0" applyNumberFormat="1" applyFont="1" applyFill="1" applyBorder="1"/>
    <xf numFmtId="4" fontId="5" fillId="0" borderId="5" xfId="0" applyNumberFormat="1" applyFont="1" applyFill="1" applyBorder="1"/>
    <xf numFmtId="4" fontId="5" fillId="0" borderId="12" xfId="0" applyNumberFormat="1" applyFont="1" applyFill="1" applyBorder="1" applyAlignment="1">
      <alignment horizontal="right"/>
    </xf>
    <xf numFmtId="4" fontId="5" fillId="0" borderId="0" xfId="0" applyNumberFormat="1" applyFont="1" applyFill="1" applyBorder="1"/>
    <xf numFmtId="4" fontId="5" fillId="0" borderId="12" xfId="0" applyNumberFormat="1" applyFont="1" applyFill="1" applyBorder="1"/>
    <xf numFmtId="4" fontId="5" fillId="0" borderId="5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/>
    <xf numFmtId="4" fontId="4" fillId="0" borderId="5" xfId="0" applyNumberFormat="1" applyFont="1" applyFill="1" applyBorder="1"/>
    <xf numFmtId="4" fontId="5" fillId="0" borderId="13" xfId="0" applyNumberFormat="1" applyFont="1" applyFill="1" applyBorder="1"/>
    <xf numFmtId="4" fontId="4" fillId="0" borderId="4" xfId="0" applyNumberFormat="1" applyFont="1" applyFill="1" applyBorder="1"/>
    <xf numFmtId="4" fontId="4" fillId="0" borderId="12" xfId="0" applyNumberFormat="1" applyFont="1" applyFill="1" applyBorder="1"/>
    <xf numFmtId="4" fontId="4" fillId="0" borderId="5" xfId="0" applyNumberFormat="1" applyFont="1" applyBorder="1"/>
    <xf numFmtId="4" fontId="1" fillId="2" borderId="22" xfId="0" applyNumberFormat="1" applyFont="1" applyFill="1" applyBorder="1" applyAlignment="1"/>
    <xf numFmtId="4" fontId="4" fillId="4" borderId="22" xfId="0" applyNumberFormat="1" applyFont="1" applyFill="1" applyBorder="1"/>
    <xf numFmtId="4" fontId="4" fillId="4" borderId="5" xfId="0" applyNumberFormat="1" applyFont="1" applyFill="1" applyBorder="1"/>
    <xf numFmtId="4" fontId="4" fillId="4" borderId="16" xfId="0" applyNumberFormat="1" applyFont="1" applyFill="1" applyBorder="1"/>
    <xf numFmtId="4" fontId="4" fillId="3" borderId="6" xfId="0" applyNumberFormat="1" applyFont="1" applyFill="1" applyBorder="1"/>
    <xf numFmtId="0" fontId="1" fillId="0" borderId="0" xfId="0" applyFont="1" applyFill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4" borderId="1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0" borderId="0" xfId="0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6"/>
  <sheetViews>
    <sheetView tabSelected="1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G27" sqref="G27"/>
    </sheetView>
  </sheetViews>
  <sheetFormatPr defaultRowHeight="12.75" x14ac:dyDescent="0.2"/>
  <cols>
    <col min="1" max="1" width="4" customWidth="1"/>
    <col min="2" max="2" width="80.85546875" bestFit="1" customWidth="1"/>
    <col min="3" max="3" width="9" customWidth="1"/>
    <col min="4" max="4" width="8.7109375" customWidth="1"/>
    <col min="5" max="5" width="8.140625" customWidth="1"/>
    <col min="6" max="12" width="10" customWidth="1"/>
    <col min="13" max="13" width="11.140625" customWidth="1"/>
    <col min="14" max="14" width="10.5703125" customWidth="1"/>
    <col min="15" max="15" width="10.42578125" customWidth="1"/>
    <col min="16" max="16" width="10.7109375" customWidth="1"/>
    <col min="17" max="18" width="10.140625" bestFit="1" customWidth="1"/>
    <col min="19" max="19" width="10.7109375" customWidth="1"/>
    <col min="20" max="20" width="12.42578125" customWidth="1"/>
    <col min="21" max="21" width="11.7109375" bestFit="1" customWidth="1"/>
  </cols>
  <sheetData>
    <row r="1" spans="1:21" x14ac:dyDescent="0.2">
      <c r="A1" s="107" t="s">
        <v>0</v>
      </c>
      <c r="B1" s="107"/>
      <c r="C1" s="107"/>
      <c r="D1" s="107"/>
      <c r="E1" s="107"/>
      <c r="F1" s="24"/>
    </row>
    <row r="2" spans="1:21" ht="13.5" thickBot="1" x14ac:dyDescent="0.25">
      <c r="A2" s="107" t="s">
        <v>52</v>
      </c>
      <c r="B2" s="107"/>
      <c r="C2" s="107"/>
      <c r="D2" s="107"/>
      <c r="E2" s="107"/>
      <c r="F2" s="24"/>
    </row>
    <row r="3" spans="1:21" ht="13.5" customHeight="1" thickBot="1" x14ac:dyDescent="0.25">
      <c r="A3" s="108"/>
      <c r="B3" s="108"/>
      <c r="C3" s="108"/>
      <c r="D3" s="108"/>
      <c r="E3" s="108"/>
      <c r="F3" s="25"/>
      <c r="G3" s="104" t="s">
        <v>56</v>
      </c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6"/>
      <c r="S3" s="74"/>
      <c r="T3" s="75"/>
      <c r="U3" s="75"/>
    </row>
    <row r="4" spans="1:21" ht="53.45" customHeight="1" thickBot="1" x14ac:dyDescent="0.25">
      <c r="A4" s="46" t="s">
        <v>1</v>
      </c>
      <c r="B4" s="72" t="s">
        <v>2</v>
      </c>
      <c r="C4" s="50" t="s">
        <v>26</v>
      </c>
      <c r="D4" s="45" t="s">
        <v>3</v>
      </c>
      <c r="E4" s="7" t="s">
        <v>4</v>
      </c>
      <c r="F4" s="76" t="s">
        <v>55</v>
      </c>
      <c r="G4" s="77" t="s">
        <v>12</v>
      </c>
      <c r="H4" s="78" t="s">
        <v>13</v>
      </c>
      <c r="I4" s="77" t="s">
        <v>14</v>
      </c>
      <c r="J4" s="77" t="s">
        <v>15</v>
      </c>
      <c r="K4" s="77" t="s">
        <v>16</v>
      </c>
      <c r="L4" s="77" t="s">
        <v>17</v>
      </c>
      <c r="M4" s="77" t="s">
        <v>18</v>
      </c>
      <c r="N4" s="78" t="s">
        <v>19</v>
      </c>
      <c r="O4" s="77" t="s">
        <v>20</v>
      </c>
      <c r="P4" s="78" t="s">
        <v>21</v>
      </c>
      <c r="Q4" s="48" t="s">
        <v>22</v>
      </c>
      <c r="R4" s="47" t="s">
        <v>23</v>
      </c>
      <c r="S4" s="26" t="s">
        <v>57</v>
      </c>
      <c r="T4" s="100" t="s">
        <v>24</v>
      </c>
      <c r="U4" s="100" t="s">
        <v>25</v>
      </c>
    </row>
    <row r="5" spans="1:21" ht="13.5" thickBot="1" x14ac:dyDescent="0.25">
      <c r="A5" s="66">
        <v>1</v>
      </c>
      <c r="B5" s="64" t="s">
        <v>46</v>
      </c>
      <c r="C5" s="51">
        <f>D5/D18</f>
        <v>1.9208381839348079</v>
      </c>
      <c r="D5" s="28">
        <f t="shared" ref="D5:D15" si="0">E5/12</f>
        <v>47850</v>
      </c>
      <c r="E5" s="32">
        <v>574200</v>
      </c>
      <c r="F5" s="83"/>
      <c r="G5" s="81">
        <v>18400</v>
      </c>
      <c r="H5" s="82">
        <v>47000</v>
      </c>
      <c r="I5" s="83">
        <v>49890.85</v>
      </c>
      <c r="J5" s="83">
        <v>72344.67</v>
      </c>
      <c r="K5" s="83">
        <v>24024.240000000002</v>
      </c>
      <c r="L5" s="83">
        <v>53258.02</v>
      </c>
      <c r="M5" s="83">
        <v>46623.26</v>
      </c>
      <c r="N5" s="82">
        <v>49805.29</v>
      </c>
      <c r="O5" s="83">
        <v>48832.56</v>
      </c>
      <c r="P5" s="82">
        <v>47850</v>
      </c>
      <c r="Q5" s="83">
        <v>50361.42</v>
      </c>
      <c r="R5" s="82">
        <v>74057.119999999995</v>
      </c>
      <c r="S5" s="83"/>
      <c r="T5" s="88">
        <f>SUM(G5:S5)</f>
        <v>582447.42999999993</v>
      </c>
      <c r="U5" s="89">
        <f t="shared" ref="U5:U14" si="1">E5-T5</f>
        <v>-8247.4299999999348</v>
      </c>
    </row>
    <row r="6" spans="1:21" ht="13.5" thickBot="1" x14ac:dyDescent="0.25">
      <c r="A6" s="66">
        <v>2</v>
      </c>
      <c r="B6" s="58" t="s">
        <v>5</v>
      </c>
      <c r="C6" s="52">
        <f>D6/D18</f>
        <v>0.95379551202280122</v>
      </c>
      <c r="D6" s="29">
        <f t="shared" si="0"/>
        <v>23760</v>
      </c>
      <c r="E6" s="36">
        <v>285120</v>
      </c>
      <c r="F6" s="90"/>
      <c r="G6" s="84"/>
      <c r="H6" s="85">
        <v>22064.07</v>
      </c>
      <c r="I6" s="86">
        <v>23515</v>
      </c>
      <c r="J6" s="86">
        <v>23760</v>
      </c>
      <c r="K6" s="86">
        <v>23910.33</v>
      </c>
      <c r="L6" s="86">
        <v>27244.080000000002</v>
      </c>
      <c r="M6" s="86">
        <v>21518.06</v>
      </c>
      <c r="N6" s="85">
        <v>23892.55</v>
      </c>
      <c r="O6" s="86">
        <v>24745.759999999998</v>
      </c>
      <c r="P6" s="85">
        <v>22594.25</v>
      </c>
      <c r="Q6" s="86">
        <v>24687.38</v>
      </c>
      <c r="R6" s="85">
        <v>31187</v>
      </c>
      <c r="S6" s="83">
        <v>17254.509999999998</v>
      </c>
      <c r="T6" s="88">
        <f>SUM(G6:S6)</f>
        <v>286372.99</v>
      </c>
      <c r="U6" s="91">
        <f t="shared" si="1"/>
        <v>-1252.9899999999907</v>
      </c>
    </row>
    <row r="7" spans="1:21" ht="13.5" thickBot="1" x14ac:dyDescent="0.25">
      <c r="A7" s="67">
        <v>3</v>
      </c>
      <c r="B7" s="64" t="s">
        <v>6</v>
      </c>
      <c r="C7" s="51">
        <f>D7/D18</f>
        <v>0</v>
      </c>
      <c r="D7" s="28">
        <f t="shared" si="0"/>
        <v>0</v>
      </c>
      <c r="E7" s="32">
        <v>0</v>
      </c>
      <c r="F7" s="83"/>
      <c r="G7" s="81"/>
      <c r="H7" s="82"/>
      <c r="I7" s="83"/>
      <c r="J7" s="83"/>
      <c r="K7" s="83"/>
      <c r="L7" s="83"/>
      <c r="M7" s="83"/>
      <c r="N7" s="82"/>
      <c r="O7" s="83"/>
      <c r="P7" s="82"/>
      <c r="Q7" s="83"/>
      <c r="R7" s="82"/>
      <c r="S7" s="83"/>
      <c r="T7" s="88">
        <f t="shared" ref="T7:T15" si="2">SUM(G7:S7)</f>
        <v>0</v>
      </c>
      <c r="U7" s="89">
        <f t="shared" si="1"/>
        <v>0</v>
      </c>
    </row>
    <row r="8" spans="1:21" s="5" customFormat="1" ht="13.5" thickBot="1" x14ac:dyDescent="0.25">
      <c r="A8" s="68">
        <v>4</v>
      </c>
      <c r="B8" s="64" t="s">
        <v>27</v>
      </c>
      <c r="C8" s="51">
        <f>D8/D18</f>
        <v>6.8242944883786282E-3</v>
      </c>
      <c r="D8" s="28">
        <f t="shared" si="0"/>
        <v>170</v>
      </c>
      <c r="E8" s="62">
        <v>2040</v>
      </c>
      <c r="F8" s="83"/>
      <c r="G8" s="81">
        <v>2040</v>
      </c>
      <c r="H8" s="82"/>
      <c r="I8" s="83"/>
      <c r="J8" s="83"/>
      <c r="K8" s="83"/>
      <c r="L8" s="83"/>
      <c r="M8" s="83"/>
      <c r="N8" s="82"/>
      <c r="O8" s="83"/>
      <c r="P8" s="82"/>
      <c r="Q8" s="83"/>
      <c r="R8" s="82"/>
      <c r="S8" s="83"/>
      <c r="T8" s="88">
        <f t="shared" si="2"/>
        <v>2040</v>
      </c>
      <c r="U8" s="89">
        <f t="shared" si="1"/>
        <v>0</v>
      </c>
    </row>
    <row r="9" spans="1:21" s="5" customFormat="1" ht="13.5" thickBot="1" x14ac:dyDescent="0.25">
      <c r="A9" s="63">
        <v>5</v>
      </c>
      <c r="B9" s="58" t="s">
        <v>48</v>
      </c>
      <c r="C9" s="52">
        <f>D9/D18</f>
        <v>6.02143631327526E-2</v>
      </c>
      <c r="D9" s="29">
        <f t="shared" si="0"/>
        <v>1500</v>
      </c>
      <c r="E9" s="33">
        <v>18000</v>
      </c>
      <c r="F9" s="86"/>
      <c r="G9" s="84"/>
      <c r="H9" s="85">
        <v>18000</v>
      </c>
      <c r="I9" s="86"/>
      <c r="J9" s="86"/>
      <c r="K9" s="86"/>
      <c r="L9" s="86"/>
      <c r="M9" s="86"/>
      <c r="N9" s="85"/>
      <c r="O9" s="86"/>
      <c r="P9" s="85"/>
      <c r="Q9" s="86"/>
      <c r="R9" s="85"/>
      <c r="S9" s="86"/>
      <c r="T9" s="88">
        <f t="shared" si="2"/>
        <v>18000</v>
      </c>
      <c r="U9" s="91">
        <f t="shared" si="1"/>
        <v>0</v>
      </c>
    </row>
    <row r="10" spans="1:21" ht="13.5" thickBot="1" x14ac:dyDescent="0.25">
      <c r="A10" s="69">
        <v>6</v>
      </c>
      <c r="B10" s="65" t="s">
        <v>40</v>
      </c>
      <c r="C10" s="53">
        <f>D10/D18</f>
        <v>1.2247023403315804</v>
      </c>
      <c r="D10" s="37">
        <f t="shared" si="0"/>
        <v>30508.559999999998</v>
      </c>
      <c r="E10" s="38">
        <v>366102.72</v>
      </c>
      <c r="F10" s="83">
        <v>30508.560000000001</v>
      </c>
      <c r="G10" s="87"/>
      <c r="H10" s="82">
        <v>30508.560000000001</v>
      </c>
      <c r="I10" s="83">
        <v>30508.560000000001</v>
      </c>
      <c r="J10" s="83">
        <v>30508.560000000001</v>
      </c>
      <c r="K10" s="83">
        <v>30508.560000000001</v>
      </c>
      <c r="L10" s="83">
        <v>30508.560000000001</v>
      </c>
      <c r="M10" s="83">
        <v>30508.560000000001</v>
      </c>
      <c r="N10" s="82">
        <v>30508.560000000001</v>
      </c>
      <c r="O10" s="83">
        <v>30508.560000000001</v>
      </c>
      <c r="P10" s="82">
        <v>30508.560000000001</v>
      </c>
      <c r="Q10" s="83">
        <v>30508.560000000001</v>
      </c>
      <c r="R10" s="82">
        <v>30504</v>
      </c>
      <c r="S10" s="83">
        <v>30504</v>
      </c>
      <c r="T10" s="88">
        <f t="shared" si="2"/>
        <v>366093.60000000003</v>
      </c>
      <c r="U10" s="89">
        <f t="shared" si="1"/>
        <v>9.1199999999371357</v>
      </c>
    </row>
    <row r="11" spans="1:21" ht="13.5" thickBot="1" x14ac:dyDescent="0.25">
      <c r="A11" s="69">
        <v>7</v>
      </c>
      <c r="B11" s="58" t="s">
        <v>51</v>
      </c>
      <c r="C11" s="52">
        <f>D11/D18</f>
        <v>0.10316727550078279</v>
      </c>
      <c r="D11" s="29">
        <f t="shared" si="0"/>
        <v>2570</v>
      </c>
      <c r="E11" s="36">
        <f>30772+68</f>
        <v>30840</v>
      </c>
      <c r="F11" s="86"/>
      <c r="G11" s="84"/>
      <c r="H11" s="85"/>
      <c r="I11" s="86"/>
      <c r="J11" s="86"/>
      <c r="K11" s="86"/>
      <c r="L11" s="86"/>
      <c r="M11" s="86"/>
      <c r="N11" s="82"/>
      <c r="O11" s="86">
        <v>3438</v>
      </c>
      <c r="P11" s="85"/>
      <c r="Q11" s="86">
        <v>450</v>
      </c>
      <c r="R11" s="85"/>
      <c r="S11" s="86"/>
      <c r="T11" s="88">
        <f t="shared" si="2"/>
        <v>3888</v>
      </c>
      <c r="U11" s="92">
        <f t="shared" si="1"/>
        <v>26952</v>
      </c>
    </row>
    <row r="12" spans="1:21" ht="13.5" thickBot="1" x14ac:dyDescent="0.25">
      <c r="A12" s="69">
        <v>8</v>
      </c>
      <c r="B12" s="64" t="s">
        <v>54</v>
      </c>
      <c r="C12" s="51">
        <f>D12/D18</f>
        <v>0</v>
      </c>
      <c r="D12" s="28">
        <f t="shared" si="0"/>
        <v>0</v>
      </c>
      <c r="E12" s="32">
        <v>0</v>
      </c>
      <c r="F12" s="83"/>
      <c r="G12" s="81"/>
      <c r="H12" s="82"/>
      <c r="I12" s="83"/>
      <c r="J12" s="83"/>
      <c r="K12" s="83"/>
      <c r="L12" s="83"/>
      <c r="M12" s="83"/>
      <c r="N12" s="82"/>
      <c r="O12" s="83"/>
      <c r="P12" s="82"/>
      <c r="Q12" s="83"/>
      <c r="R12" s="82"/>
      <c r="S12" s="83"/>
      <c r="T12" s="88">
        <f t="shared" si="2"/>
        <v>0</v>
      </c>
      <c r="U12" s="89">
        <f t="shared" si="1"/>
        <v>0</v>
      </c>
    </row>
    <row r="13" spans="1:21" ht="13.5" thickBot="1" x14ac:dyDescent="0.25">
      <c r="A13" s="70">
        <v>9</v>
      </c>
      <c r="B13" s="58" t="s">
        <v>39</v>
      </c>
      <c r="C13" s="54">
        <f>D13/D18</f>
        <v>0</v>
      </c>
      <c r="D13" s="29">
        <f t="shared" si="0"/>
        <v>0</v>
      </c>
      <c r="E13" s="36">
        <v>0</v>
      </c>
      <c r="F13" s="86">
        <v>11250</v>
      </c>
      <c r="G13" s="84"/>
      <c r="H13" s="85"/>
      <c r="I13" s="86"/>
      <c r="J13" s="86"/>
      <c r="K13" s="86"/>
      <c r="L13" s="86"/>
      <c r="M13" s="86"/>
      <c r="N13" s="85"/>
      <c r="O13" s="86"/>
      <c r="P13" s="85"/>
      <c r="Q13" s="86"/>
      <c r="R13" s="85"/>
      <c r="S13" s="86"/>
      <c r="T13" s="88">
        <f t="shared" si="2"/>
        <v>0</v>
      </c>
      <c r="U13" s="92">
        <f t="shared" si="1"/>
        <v>0</v>
      </c>
    </row>
    <row r="14" spans="1:21" ht="13.5" thickBot="1" x14ac:dyDescent="0.25">
      <c r="A14" s="67">
        <v>10</v>
      </c>
      <c r="B14" s="60" t="s">
        <v>45</v>
      </c>
      <c r="C14" s="51">
        <f>D14/D18</f>
        <v>1.0671323244082265E-2</v>
      </c>
      <c r="D14" s="28">
        <f t="shared" si="0"/>
        <v>265.83333333333331</v>
      </c>
      <c r="E14" s="8">
        <v>3190</v>
      </c>
      <c r="F14" s="82"/>
      <c r="G14" s="81"/>
      <c r="H14" s="82"/>
      <c r="I14" s="83">
        <v>470</v>
      </c>
      <c r="J14" s="83">
        <v>350</v>
      </c>
      <c r="K14" s="83">
        <v>700</v>
      </c>
      <c r="L14" s="83">
        <v>350</v>
      </c>
      <c r="M14" s="83">
        <v>350</v>
      </c>
      <c r="N14" s="83">
        <v>350</v>
      </c>
      <c r="O14" s="83">
        <v>350</v>
      </c>
      <c r="P14" s="83">
        <v>350</v>
      </c>
      <c r="Q14" s="82">
        <v>350</v>
      </c>
      <c r="R14" s="83">
        <v>350</v>
      </c>
      <c r="S14" s="90">
        <v>350</v>
      </c>
      <c r="T14" s="88">
        <f t="shared" si="2"/>
        <v>4320</v>
      </c>
      <c r="U14" s="89">
        <f t="shared" si="1"/>
        <v>-1130</v>
      </c>
    </row>
    <row r="15" spans="1:21" ht="13.5" thickBot="1" x14ac:dyDescent="0.25">
      <c r="A15" s="71">
        <v>11</v>
      </c>
      <c r="B15" s="64" t="s">
        <v>7</v>
      </c>
      <c r="C15" s="51">
        <f>D15/D18</f>
        <v>0</v>
      </c>
      <c r="D15" s="28">
        <f t="shared" si="0"/>
        <v>0</v>
      </c>
      <c r="E15" s="8">
        <v>0</v>
      </c>
      <c r="F15" s="83"/>
      <c r="G15" s="81"/>
      <c r="H15" s="82"/>
      <c r="I15" s="83"/>
      <c r="J15" s="83"/>
      <c r="K15" s="83"/>
      <c r="L15" s="83"/>
      <c r="M15" s="83"/>
      <c r="N15" s="82"/>
      <c r="O15" s="83"/>
      <c r="P15" s="82"/>
      <c r="Q15" s="83"/>
      <c r="R15" s="82"/>
      <c r="S15" s="83"/>
      <c r="T15" s="88">
        <f t="shared" si="2"/>
        <v>0</v>
      </c>
      <c r="U15" s="93">
        <f>E15-T15</f>
        <v>0</v>
      </c>
    </row>
    <row r="16" spans="1:21" ht="13.5" thickBot="1" x14ac:dyDescent="0.25">
      <c r="A16" s="109" t="s">
        <v>8</v>
      </c>
      <c r="B16" s="110"/>
      <c r="C16" s="30">
        <f t="shared" ref="C16:I16" si="3">SUM(C5:C15)</f>
        <v>4.2802132926551861</v>
      </c>
      <c r="D16" s="41">
        <f t="shared" si="3"/>
        <v>106624.39333333333</v>
      </c>
      <c r="E16" s="79">
        <f t="shared" si="3"/>
        <v>1279492.72</v>
      </c>
      <c r="F16" s="94">
        <f>SUM(F5:F15)</f>
        <v>41758.559999999998</v>
      </c>
      <c r="G16" s="95">
        <f>SUM(G5:G15)</f>
        <v>20440</v>
      </c>
      <c r="H16" s="96">
        <f t="shared" si="3"/>
        <v>117572.63</v>
      </c>
      <c r="I16" s="97">
        <f t="shared" si="3"/>
        <v>104384.41</v>
      </c>
      <c r="J16" s="96">
        <f t="shared" ref="J16:S16" si="4">SUM(J5:J15)</f>
        <v>126963.23</v>
      </c>
      <c r="K16" s="97">
        <f t="shared" si="4"/>
        <v>79143.13</v>
      </c>
      <c r="L16" s="96">
        <f t="shared" si="4"/>
        <v>111360.66</v>
      </c>
      <c r="M16" s="97">
        <f t="shared" si="4"/>
        <v>98999.88</v>
      </c>
      <c r="N16" s="96">
        <f t="shared" si="4"/>
        <v>104556.4</v>
      </c>
      <c r="O16" s="97">
        <f t="shared" si="4"/>
        <v>107874.87999999999</v>
      </c>
      <c r="P16" s="96">
        <f t="shared" si="4"/>
        <v>101302.81</v>
      </c>
      <c r="Q16" s="97">
        <f t="shared" si="4"/>
        <v>106357.36</v>
      </c>
      <c r="R16" s="96">
        <f t="shared" si="4"/>
        <v>136098.12</v>
      </c>
      <c r="S16" s="97">
        <f t="shared" si="4"/>
        <v>48108.509999999995</v>
      </c>
      <c r="T16" s="98">
        <f>SUM(G16:S16)</f>
        <v>1263162.0200000003</v>
      </c>
      <c r="U16" s="98">
        <f>SUM(U5:U15)</f>
        <v>16330.700000000012</v>
      </c>
    </row>
    <row r="17" spans="1:21" s="5" customFormat="1" ht="12.6" customHeight="1" x14ac:dyDescent="0.2">
      <c r="G17" s="101"/>
    </row>
    <row r="18" spans="1:21" x14ac:dyDescent="0.2">
      <c r="A18" s="102" t="s">
        <v>50</v>
      </c>
      <c r="B18" s="102"/>
      <c r="C18" s="13"/>
      <c r="D18" s="99">
        <v>24911</v>
      </c>
      <c r="E18" s="2" t="s">
        <v>10</v>
      </c>
      <c r="F18" s="2"/>
      <c r="T18" s="73"/>
      <c r="U18" s="73"/>
    </row>
    <row r="19" spans="1:21" x14ac:dyDescent="0.2">
      <c r="A19" s="13"/>
      <c r="B19" s="13"/>
      <c r="C19" s="13"/>
      <c r="D19" s="1"/>
      <c r="E19" s="2"/>
      <c r="F19" s="2"/>
    </row>
    <row r="20" spans="1:21" x14ac:dyDescent="0.2">
      <c r="A20" s="102" t="s">
        <v>30</v>
      </c>
      <c r="B20" s="102"/>
      <c r="C20" s="13"/>
      <c r="D20" s="80">
        <v>2433.6999999999998</v>
      </c>
      <c r="E20" s="17" t="s">
        <v>10</v>
      </c>
      <c r="F20" s="17"/>
    </row>
    <row r="21" spans="1:21" x14ac:dyDescent="0.2">
      <c r="A21" s="102" t="s">
        <v>31</v>
      </c>
      <c r="B21" s="102"/>
      <c r="C21" s="13"/>
      <c r="D21" s="16">
        <f>D18-D20</f>
        <v>22477.3</v>
      </c>
      <c r="E21" s="17" t="s">
        <v>10</v>
      </c>
      <c r="F21" s="17"/>
    </row>
    <row r="22" spans="1:21" s="5" customFormat="1" ht="11.25" x14ac:dyDescent="0.2"/>
    <row r="23" spans="1:21" x14ac:dyDescent="0.2">
      <c r="A23" s="103" t="s">
        <v>53</v>
      </c>
      <c r="B23" s="103"/>
      <c r="C23" s="12"/>
    </row>
    <row r="24" spans="1:21" x14ac:dyDescent="0.2">
      <c r="A24" s="103" t="s">
        <v>49</v>
      </c>
      <c r="B24" s="103"/>
      <c r="C24" s="12"/>
      <c r="D24" s="20"/>
      <c r="E24" s="17"/>
      <c r="F24" s="17"/>
    </row>
    <row r="25" spans="1:21" x14ac:dyDescent="0.2">
      <c r="B25" s="19" t="s">
        <v>32</v>
      </c>
      <c r="C25" s="18"/>
      <c r="D25" s="21">
        <f>D16/(D20+2*D21)</f>
        <v>2.2500151584533175</v>
      </c>
      <c r="E25" s="2" t="s">
        <v>11</v>
      </c>
      <c r="F25" s="2"/>
    </row>
    <row r="26" spans="1:21" x14ac:dyDescent="0.2">
      <c r="B26" s="19" t="s">
        <v>33</v>
      </c>
      <c r="C26" s="19"/>
      <c r="D26" s="21">
        <f>2*D25</f>
        <v>4.5000303169066349</v>
      </c>
      <c r="E26" s="2" t="s">
        <v>11</v>
      </c>
      <c r="F26" s="2"/>
    </row>
  </sheetData>
  <sheetProtection password="DC7D" sheet="1" objects="1" scenarios="1" selectLockedCells="1" selectUnlockedCells="1"/>
  <mergeCells count="10">
    <mergeCell ref="A1:E1"/>
    <mergeCell ref="A2:E2"/>
    <mergeCell ref="A3:E3"/>
    <mergeCell ref="A16:B16"/>
    <mergeCell ref="A18:B18"/>
    <mergeCell ref="A20:B20"/>
    <mergeCell ref="A23:B23"/>
    <mergeCell ref="A24:B24"/>
    <mergeCell ref="A21:B21"/>
    <mergeCell ref="G3:R3"/>
  </mergeCells>
  <phoneticPr fontId="3" type="noConversion"/>
  <pageMargins left="0.39370078740157483" right="0.39370078740157483" top="0.78740157480314965" bottom="0.78740157480314965" header="0.51181102362204722" footer="0.51181102362204722"/>
  <pageSetup paperSize="8" scale="70" firstPageNumber="0" orientation="landscape" horizontalDpi="300" verticalDpi="300" r:id="rId1"/>
  <headerFooter alignWithMargins="0"/>
  <ignoredErrors>
    <ignoredError sqref="T5" formulaRange="1"/>
    <ignoredError sqref="T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C1" sqref="C1:E1"/>
    </sheetView>
  </sheetViews>
  <sheetFormatPr defaultRowHeight="12.75" x14ac:dyDescent="0.2"/>
  <cols>
    <col min="1" max="1" width="6.42578125" customWidth="1"/>
    <col min="2" max="2" width="76.85546875" customWidth="1"/>
  </cols>
  <sheetData>
    <row r="1" spans="1:5" ht="57.6" customHeight="1" x14ac:dyDescent="0.2">
      <c r="C1" s="113" t="s">
        <v>47</v>
      </c>
      <c r="D1" s="113"/>
      <c r="E1" s="113"/>
    </row>
    <row r="2" spans="1:5" x14ac:dyDescent="0.2">
      <c r="A2" s="107" t="s">
        <v>0</v>
      </c>
      <c r="B2" s="107"/>
      <c r="C2" s="107"/>
      <c r="D2" s="107"/>
      <c r="E2" s="107"/>
    </row>
    <row r="3" spans="1:5" x14ac:dyDescent="0.2">
      <c r="A3" s="107" t="s">
        <v>42</v>
      </c>
      <c r="B3" s="107"/>
      <c r="C3" s="107"/>
      <c r="D3" s="107"/>
      <c r="E3" s="107"/>
    </row>
    <row r="4" spans="1:5" ht="13.5" thickBot="1" x14ac:dyDescent="0.25">
      <c r="A4" s="108"/>
      <c r="B4" s="108"/>
      <c r="C4" s="108"/>
      <c r="D4" s="108"/>
      <c r="E4" s="108"/>
    </row>
    <row r="5" spans="1:5" ht="51.75" thickBot="1" x14ac:dyDescent="0.25">
      <c r="A5" s="4" t="s">
        <v>1</v>
      </c>
      <c r="B5" s="56" t="s">
        <v>2</v>
      </c>
      <c r="C5" s="50" t="s">
        <v>26</v>
      </c>
      <c r="D5" s="45" t="s">
        <v>3</v>
      </c>
      <c r="E5" s="7" t="s">
        <v>4</v>
      </c>
    </row>
    <row r="6" spans="1:5" ht="13.5" thickBot="1" x14ac:dyDescent="0.25">
      <c r="A6" s="34">
        <v>1</v>
      </c>
      <c r="B6" s="57" t="s">
        <v>46</v>
      </c>
      <c r="C6" s="51">
        <f>D6/D19</f>
        <v>1.3276042084973094</v>
      </c>
      <c r="D6" s="28">
        <f t="shared" ref="D6:D16" si="0">E6/12</f>
        <v>33060</v>
      </c>
      <c r="E6" s="32">
        <v>396720</v>
      </c>
    </row>
    <row r="7" spans="1:5" ht="13.5" thickBot="1" x14ac:dyDescent="0.25">
      <c r="A7" s="11">
        <v>2</v>
      </c>
      <c r="B7" s="58" t="s">
        <v>5</v>
      </c>
      <c r="C7" s="52">
        <f>D7/D19</f>
        <v>0.50662597381736407</v>
      </c>
      <c r="D7" s="29">
        <f t="shared" si="0"/>
        <v>12616</v>
      </c>
      <c r="E7" s="36">
        <v>151392</v>
      </c>
    </row>
    <row r="8" spans="1:5" ht="13.5" thickBot="1" x14ac:dyDescent="0.25">
      <c r="A8" s="35">
        <v>3</v>
      </c>
      <c r="B8" s="57" t="s">
        <v>6</v>
      </c>
      <c r="C8" s="51">
        <f>D8/D19</f>
        <v>1.5059031403100153E-2</v>
      </c>
      <c r="D8" s="28">
        <f t="shared" si="0"/>
        <v>375</v>
      </c>
      <c r="E8" s="32">
        <v>4500</v>
      </c>
    </row>
    <row r="9" spans="1:5" ht="13.5" thickBot="1" x14ac:dyDescent="0.25">
      <c r="A9" s="15">
        <v>4</v>
      </c>
      <c r="B9" s="58" t="s">
        <v>27</v>
      </c>
      <c r="C9" s="52">
        <f>D9/D19</f>
        <v>5.4212513051160552E-2</v>
      </c>
      <c r="D9" s="29">
        <f t="shared" si="0"/>
        <v>1350</v>
      </c>
      <c r="E9" s="33">
        <v>16200</v>
      </c>
    </row>
    <row r="10" spans="1:5" ht="13.5" thickBot="1" x14ac:dyDescent="0.25">
      <c r="A10" s="27">
        <v>5</v>
      </c>
      <c r="B10" s="59" t="s">
        <v>40</v>
      </c>
      <c r="C10" s="53">
        <f>D10/D19</f>
        <v>1.1324391615131315</v>
      </c>
      <c r="D10" s="37">
        <f t="shared" si="0"/>
        <v>28200</v>
      </c>
      <c r="E10" s="38">
        <v>338400</v>
      </c>
    </row>
    <row r="11" spans="1:5" ht="13.5" thickBot="1" x14ac:dyDescent="0.25">
      <c r="A11" s="10">
        <v>6</v>
      </c>
      <c r="B11" s="58" t="s">
        <v>41</v>
      </c>
      <c r="C11" s="52">
        <f>D11/D19</f>
        <v>0.10708644553315663</v>
      </c>
      <c r="D11" s="29">
        <f t="shared" si="0"/>
        <v>2666.6666666666665</v>
      </c>
      <c r="E11" s="36">
        <v>32000</v>
      </c>
    </row>
    <row r="12" spans="1:5" ht="13.5" thickBot="1" x14ac:dyDescent="0.25">
      <c r="A12" s="27">
        <v>7</v>
      </c>
      <c r="B12" s="57" t="s">
        <v>37</v>
      </c>
      <c r="C12" s="51">
        <f>D12/D19</f>
        <v>8.0314834149867481E-2</v>
      </c>
      <c r="D12" s="28">
        <f t="shared" si="0"/>
        <v>2000</v>
      </c>
      <c r="E12" s="32">
        <v>24000</v>
      </c>
    </row>
    <row r="13" spans="1:5" ht="13.5" thickBot="1" x14ac:dyDescent="0.25">
      <c r="A13" s="23">
        <v>8</v>
      </c>
      <c r="B13" s="58" t="s">
        <v>39</v>
      </c>
      <c r="C13" s="54">
        <f>D13/D19</f>
        <v>2.5098385671833586E-2</v>
      </c>
      <c r="D13" s="29">
        <f t="shared" si="0"/>
        <v>625</v>
      </c>
      <c r="E13" s="36">
        <v>7500</v>
      </c>
    </row>
    <row r="14" spans="1:5" ht="13.5" thickBot="1" x14ac:dyDescent="0.25">
      <c r="A14" s="35">
        <v>9</v>
      </c>
      <c r="B14" s="60" t="s">
        <v>28</v>
      </c>
      <c r="C14" s="55">
        <f>D14/D19</f>
        <v>0.33464514229111453</v>
      </c>
      <c r="D14" s="28">
        <f t="shared" si="0"/>
        <v>8333.3333333333339</v>
      </c>
      <c r="E14" s="8">
        <v>100000</v>
      </c>
    </row>
    <row r="15" spans="1:5" ht="13.5" thickBot="1" x14ac:dyDescent="0.25">
      <c r="A15" s="9">
        <v>10</v>
      </c>
      <c r="B15" s="61" t="s">
        <v>45</v>
      </c>
      <c r="C15" s="52">
        <f>D15/D19</f>
        <v>1.0039354268733435E-2</v>
      </c>
      <c r="D15" s="29">
        <f t="shared" si="0"/>
        <v>250</v>
      </c>
      <c r="E15" s="40">
        <v>3000</v>
      </c>
    </row>
    <row r="16" spans="1:5" ht="13.5" thickBot="1" x14ac:dyDescent="0.25">
      <c r="A16" s="39">
        <v>11</v>
      </c>
      <c r="B16" s="57" t="s">
        <v>7</v>
      </c>
      <c r="C16" s="51">
        <f>D16/D19</f>
        <v>1.6732257114555726E-2</v>
      </c>
      <c r="D16" s="28">
        <f t="shared" si="0"/>
        <v>416.66666666666669</v>
      </c>
      <c r="E16" s="8">
        <v>5000</v>
      </c>
    </row>
    <row r="17" spans="1:5" ht="13.5" thickBot="1" x14ac:dyDescent="0.25">
      <c r="A17" s="111" t="s">
        <v>8</v>
      </c>
      <c r="B17" s="110"/>
      <c r="C17" s="30">
        <f>SUM(C6:C16)</f>
        <v>3.6098573073113269</v>
      </c>
      <c r="D17" s="41">
        <f>SUM(D6:D16)</f>
        <v>89892.666666666672</v>
      </c>
      <c r="E17" s="31">
        <f>SUM(E6:E16)</f>
        <v>1078712</v>
      </c>
    </row>
    <row r="18" spans="1:5" x14ac:dyDescent="0.2">
      <c r="A18" s="5"/>
      <c r="B18" s="5"/>
      <c r="C18" s="5"/>
      <c r="D18" s="5"/>
      <c r="E18" s="5"/>
    </row>
    <row r="19" spans="1:5" x14ac:dyDescent="0.2">
      <c r="A19" s="102" t="s">
        <v>9</v>
      </c>
      <c r="B19" s="102"/>
      <c r="C19" s="13"/>
      <c r="D19" s="1">
        <v>24902</v>
      </c>
      <c r="E19" s="2" t="s">
        <v>10</v>
      </c>
    </row>
    <row r="20" spans="1:5" x14ac:dyDescent="0.2">
      <c r="A20" s="13"/>
      <c r="B20" s="13"/>
      <c r="C20" s="13"/>
      <c r="D20" s="1"/>
      <c r="E20" s="2"/>
    </row>
    <row r="21" spans="1:5" x14ac:dyDescent="0.2">
      <c r="A21" s="102" t="s">
        <v>30</v>
      </c>
      <c r="B21" s="102"/>
      <c r="C21" s="13"/>
      <c r="D21" s="16">
        <v>2490</v>
      </c>
      <c r="E21" s="17" t="s">
        <v>10</v>
      </c>
    </row>
    <row r="22" spans="1:5" x14ac:dyDescent="0.2">
      <c r="A22" s="102" t="s">
        <v>31</v>
      </c>
      <c r="B22" s="102"/>
      <c r="C22" s="13"/>
      <c r="D22" s="16">
        <f>D21*9</f>
        <v>22410</v>
      </c>
      <c r="E22" s="17" t="s">
        <v>10</v>
      </c>
    </row>
    <row r="23" spans="1:5" x14ac:dyDescent="0.2">
      <c r="A23" s="5"/>
      <c r="B23" s="5"/>
      <c r="C23" s="5"/>
      <c r="D23" s="5"/>
      <c r="E23" s="5"/>
    </row>
    <row r="24" spans="1:5" x14ac:dyDescent="0.2">
      <c r="A24" s="103" t="s">
        <v>44</v>
      </c>
      <c r="B24" s="103"/>
      <c r="C24" s="12"/>
    </row>
    <row r="25" spans="1:5" x14ac:dyDescent="0.2">
      <c r="A25" s="103" t="s">
        <v>29</v>
      </c>
      <c r="B25" s="103"/>
      <c r="C25" s="12"/>
      <c r="D25" s="20">
        <f>D17/D19</f>
        <v>3.6098573073113274</v>
      </c>
      <c r="E25" s="17" t="s">
        <v>11</v>
      </c>
    </row>
    <row r="26" spans="1:5" x14ac:dyDescent="0.2">
      <c r="B26" s="19" t="s">
        <v>32</v>
      </c>
      <c r="C26" s="18"/>
      <c r="D26" s="21">
        <f>D17/(D21+2*D22)</f>
        <v>1.9000775029944339</v>
      </c>
      <c r="E26" s="2" t="s">
        <v>11</v>
      </c>
    </row>
    <row r="27" spans="1:5" x14ac:dyDescent="0.2">
      <c r="B27" s="19" t="s">
        <v>33</v>
      </c>
      <c r="C27" s="19"/>
      <c r="D27" s="21">
        <f>2*D26</f>
        <v>3.8001550059888678</v>
      </c>
      <c r="E27" s="2" t="s">
        <v>11</v>
      </c>
    </row>
    <row r="31" spans="1:5" x14ac:dyDescent="0.2">
      <c r="A31" s="107" t="s">
        <v>43</v>
      </c>
      <c r="B31" s="107"/>
      <c r="C31" s="107"/>
      <c r="D31" s="107"/>
      <c r="E31" s="107"/>
    </row>
    <row r="32" spans="1:5" ht="13.5" thickBot="1" x14ac:dyDescent="0.25">
      <c r="A32" s="108"/>
      <c r="B32" s="108"/>
      <c r="C32" s="108"/>
      <c r="D32" s="108"/>
      <c r="E32" s="108"/>
    </row>
    <row r="33" spans="1:5" ht="51.75" thickBot="1" x14ac:dyDescent="0.25">
      <c r="A33" s="4" t="s">
        <v>1</v>
      </c>
      <c r="B33" s="46" t="s">
        <v>2</v>
      </c>
      <c r="C33" s="49" t="s">
        <v>26</v>
      </c>
      <c r="D33" s="46" t="s">
        <v>3</v>
      </c>
      <c r="E33" s="50" t="s">
        <v>4</v>
      </c>
    </row>
    <row r="34" spans="1:5" ht="13.5" thickBot="1" x14ac:dyDescent="0.25">
      <c r="A34" s="35">
        <v>1</v>
      </c>
      <c r="B34" s="42" t="s">
        <v>34</v>
      </c>
      <c r="C34" s="14">
        <f>D34/D39</f>
        <v>1.1064629562265067</v>
      </c>
      <c r="D34" s="6">
        <f>E34/12</f>
        <v>27375</v>
      </c>
      <c r="E34" s="8">
        <v>328500</v>
      </c>
    </row>
    <row r="35" spans="1:5" ht="13.5" thickBot="1" x14ac:dyDescent="0.25">
      <c r="A35" s="9">
        <v>2</v>
      </c>
      <c r="B35" s="3" t="s">
        <v>38</v>
      </c>
      <c r="C35" s="14">
        <f>D35/D39</f>
        <v>0.12192986001643695</v>
      </c>
      <c r="D35" s="6">
        <f>E35/12</f>
        <v>3016.6666666666665</v>
      </c>
      <c r="E35" s="8">
        <v>36200</v>
      </c>
    </row>
    <row r="36" spans="1:5" ht="13.5" thickBot="1" x14ac:dyDescent="0.25">
      <c r="A36" s="43">
        <v>3</v>
      </c>
      <c r="B36" s="42" t="s">
        <v>35</v>
      </c>
      <c r="C36" s="14">
        <f>D36/D39</f>
        <v>0.14146558344448487</v>
      </c>
      <c r="D36" s="6">
        <f>E36/12</f>
        <v>3500</v>
      </c>
      <c r="E36" s="44">
        <v>42000</v>
      </c>
    </row>
    <row r="37" spans="1:5" ht="13.5" thickBot="1" x14ac:dyDescent="0.25">
      <c r="A37" s="111" t="s">
        <v>8</v>
      </c>
      <c r="B37" s="112"/>
      <c r="C37" s="30">
        <f>SUM(C34:C36)</f>
        <v>1.3698583996874285</v>
      </c>
      <c r="D37" s="41">
        <f>SUM(D34:D36)</f>
        <v>33891.666666666672</v>
      </c>
      <c r="E37" s="31">
        <f>SUM(E34:E36)</f>
        <v>406700</v>
      </c>
    </row>
    <row r="38" spans="1:5" x14ac:dyDescent="0.2">
      <c r="A38" s="5"/>
      <c r="B38" s="5"/>
      <c r="C38" s="5"/>
      <c r="D38" s="5"/>
      <c r="E38" s="5"/>
    </row>
    <row r="39" spans="1:5" x14ac:dyDescent="0.2">
      <c r="A39" s="102" t="s">
        <v>9</v>
      </c>
      <c r="B39" s="102"/>
      <c r="C39" s="13"/>
      <c r="D39" s="1">
        <v>24741</v>
      </c>
      <c r="E39" s="2" t="s">
        <v>10</v>
      </c>
    </row>
    <row r="40" spans="1:5" x14ac:dyDescent="0.2">
      <c r="A40" s="13"/>
      <c r="B40" s="13"/>
      <c r="C40" s="13"/>
      <c r="D40" s="1"/>
      <c r="E40" s="2"/>
    </row>
    <row r="42" spans="1:5" x14ac:dyDescent="0.2">
      <c r="A42" s="103" t="s">
        <v>44</v>
      </c>
      <c r="B42" s="103"/>
      <c r="C42" s="12"/>
    </row>
    <row r="43" spans="1:5" x14ac:dyDescent="0.2">
      <c r="A43" s="103" t="s">
        <v>36</v>
      </c>
      <c r="B43" s="103"/>
      <c r="C43" s="12"/>
      <c r="D43" s="22">
        <f>D37/D39</f>
        <v>1.3698583996874287</v>
      </c>
      <c r="E43" s="2" t="s">
        <v>11</v>
      </c>
    </row>
  </sheetData>
  <mergeCells count="16">
    <mergeCell ref="C1:E1"/>
    <mergeCell ref="A22:B22"/>
    <mergeCell ref="A24:B24"/>
    <mergeCell ref="A25:B25"/>
    <mergeCell ref="A2:E2"/>
    <mergeCell ref="A3:E3"/>
    <mergeCell ref="A4:E4"/>
    <mergeCell ref="A17:B17"/>
    <mergeCell ref="A19:B19"/>
    <mergeCell ref="A21:B21"/>
    <mergeCell ref="A39:B39"/>
    <mergeCell ref="A42:B42"/>
    <mergeCell ref="A43:B43"/>
    <mergeCell ref="A31:E31"/>
    <mergeCell ref="A32:E32"/>
    <mergeCell ref="A37:B37"/>
  </mergeCells>
  <phoneticPr fontId="3" type="noConversion"/>
  <pageMargins left="0.35433070866141736" right="0" top="0.39370078740157483" bottom="0.39370078740157483" header="0.51181102362204722" footer="0.51181102362204722"/>
  <pageSetup paperSize="9" scale="91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Лях</dc:creator>
  <cp:lastModifiedBy>max</cp:lastModifiedBy>
  <cp:lastPrinted>2022-01-19T14:58:06Z</cp:lastPrinted>
  <dcterms:created xsi:type="dcterms:W3CDTF">2010-01-09T09:21:13Z</dcterms:created>
  <dcterms:modified xsi:type="dcterms:W3CDTF">2022-01-21T13:58:10Z</dcterms:modified>
</cp:coreProperties>
</file>